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<sst xmlns="http://schemas.openxmlformats.org/spreadsheetml/2006/main" count="2986" uniqueCount="2076">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</sst>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Несебър</v>
      </c>
      <c r="C2" s="1676"/>
      <c r="D2" s="1677"/>
      <c r="E2" s="1019"/>
      <c r="F2" s="1020">
        <f>+OTCHET!H9</f>
        <v>0</v>
      </c>
      <c r="G2" s="1021" t="str">
        <f>+OTCHET!F12</f>
        <v>5206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81693</v>
      </c>
      <c r="K42" s="1095"/>
      <c r="L42" s="1108">
        <f>+IF($P$2=33,$Q42,0)</f>
        <v>0</v>
      </c>
      <c r="M42" s="1095"/>
      <c r="N42" s="1109">
        <f>+ROUND(+G42+J42+L42,0)</f>
        <v>81693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81693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81693</v>
      </c>
      <c r="K46" s="1095"/>
      <c r="L46" s="1126">
        <f>+ROUND(+SUM(L42:L45),0)</f>
        <v>0</v>
      </c>
      <c r="M46" s="1095"/>
      <c r="N46" s="1127">
        <f>+ROUND(+SUM(N42:N45),0)</f>
        <v>81693</v>
      </c>
      <c r="O46" s="1097"/>
      <c r="P46" s="1125">
        <f>+ROUND(+SUM(P42:P45),0)</f>
        <v>0</v>
      </c>
      <c r="Q46" s="1126">
        <f>+ROUND(+SUM(Q42:Q45),0)</f>
        <v>81693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81693</v>
      </c>
      <c r="K48" s="1095"/>
      <c r="L48" s="1200">
        <f>+ROUND(L23+L28+L35+L40+L46,0)</f>
        <v>0</v>
      </c>
      <c r="M48" s="1095"/>
      <c r="N48" s="1201">
        <f>+ROUND(N23+N28+N35+N40+N46,0)</f>
        <v>81693</v>
      </c>
      <c r="O48" s="1202"/>
      <c r="P48" s="1199">
        <f>+ROUND(P23+P28+P35+P40+P46,0)</f>
        <v>0</v>
      </c>
      <c r="Q48" s="1200">
        <f>+ROUND(Q23+Q28+Q35+Q40+Q46,0)</f>
        <v>81693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10560</v>
      </c>
      <c r="K51" s="1095"/>
      <c r="L51" s="1102">
        <f>+IF($P$2=33,$Q51,0)</f>
        <v>0</v>
      </c>
      <c r="M51" s="1095"/>
      <c r="N51" s="1132">
        <f>+ROUND(+G51+J51+L51,0)</f>
        <v>10560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10560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12871</v>
      </c>
      <c r="K54" s="1095"/>
      <c r="L54" s="1120">
        <f>+IF($P$2=33,$Q54,0)</f>
        <v>0</v>
      </c>
      <c r="M54" s="1095"/>
      <c r="N54" s="1121">
        <f>+ROUND(+G54+J54+L54,0)</f>
        <v>12871</v>
      </c>
      <c r="O54" s="1097"/>
      <c r="P54" s="1119">
        <f>+ROUND(OTCHET!E187+OTCHET!E190,0)</f>
        <v>0</v>
      </c>
      <c r="Q54" s="1120">
        <f>+ROUND(OTCHET!L187+OTCHET!L190,0)</f>
        <v>12871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23431</v>
      </c>
      <c r="K56" s="1095"/>
      <c r="L56" s="1208">
        <f>+ROUND(+SUM(L51:L55),0)</f>
        <v>0</v>
      </c>
      <c r="M56" s="1095"/>
      <c r="N56" s="1209">
        <f>+ROUND(+SUM(N51:N55),0)</f>
        <v>23431</v>
      </c>
      <c r="O56" s="1097"/>
      <c r="P56" s="1207">
        <f>+ROUND(+SUM(P51:P55),0)</f>
        <v>0</v>
      </c>
      <c r="Q56" s="1208">
        <f>+ROUND(+SUM(Q51:Q55),0)</f>
        <v>23431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136558</v>
      </c>
      <c r="K59" s="1095"/>
      <c r="L59" s="1120">
        <f>+IF($P$2=33,$Q59,0)</f>
        <v>0</v>
      </c>
      <c r="M59" s="1095"/>
      <c r="N59" s="1121">
        <f>+ROUND(+G59+J59+L59,0)</f>
        <v>136558</v>
      </c>
      <c r="O59" s="1097"/>
      <c r="P59" s="1119">
        <f>+ROUND(+OTCHET!E275+OTCHET!E276,0)</f>
        <v>0</v>
      </c>
      <c r="Q59" s="1120">
        <f>+ROUND(+OTCHET!L275+OTCHET!L276,0)</f>
        <v>136558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136558</v>
      </c>
      <c r="K63" s="1095"/>
      <c r="L63" s="1208">
        <f>+ROUND(+SUM(L58:L61),0)</f>
        <v>0</v>
      </c>
      <c r="M63" s="1095"/>
      <c r="N63" s="1209">
        <f>+ROUND(+SUM(N58:N61),0)</f>
        <v>136558</v>
      </c>
      <c r="O63" s="1097"/>
      <c r="P63" s="1207">
        <f>+ROUND(+SUM(P58:P61),0)</f>
        <v>0</v>
      </c>
      <c r="Q63" s="1208">
        <f>+ROUND(+SUM(Q58:Q61),0)</f>
        <v>136558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159989</v>
      </c>
      <c r="K77" s="1095"/>
      <c r="L77" s="1233">
        <f>+ROUND(L56+L63+L67+L71+L75,0)</f>
        <v>0</v>
      </c>
      <c r="M77" s="1095"/>
      <c r="N77" s="1234">
        <f>+ROUND(N56+N63+N67+N71+N75,0)</f>
        <v>159989</v>
      </c>
      <c r="O77" s="1097"/>
      <c r="P77" s="1231">
        <f>+ROUND(P56+P63+P67+P71+P75,0)</f>
        <v>0</v>
      </c>
      <c r="Q77" s="1232">
        <f>+ROUND(Q56+Q63+Q67+Q71+Q75,0)</f>
        <v>159989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11474</v>
      </c>
      <c r="K80" s="1095"/>
      <c r="L80" s="1120">
        <f>+IF($P$2=33,$Q80,0)</f>
        <v>0</v>
      </c>
      <c r="M80" s="1095"/>
      <c r="N80" s="1121">
        <f>+ROUND(+G80+J80+L80,0)</f>
        <v>11474</v>
      </c>
      <c r="O80" s="1097"/>
      <c r="P80" s="1119">
        <f>+ROUND(OTCHET!E429,0)</f>
        <v>0</v>
      </c>
      <c r="Q80" s="1120">
        <f>+ROUND(OTCHET!L429,0)</f>
        <v>11474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11474</v>
      </c>
      <c r="K81" s="1095"/>
      <c r="L81" s="1242">
        <f>+ROUND(L79+L80,0)</f>
        <v>0</v>
      </c>
      <c r="M81" s="1095"/>
      <c r="N81" s="1243">
        <f>+ROUND(N79+N80,0)</f>
        <v>11474</v>
      </c>
      <c r="O81" s="1097"/>
      <c r="P81" s="1241">
        <f>+ROUND(P79+P80,0)</f>
        <v>0</v>
      </c>
      <c r="Q81" s="1242">
        <f>+ROUND(Q79+Q80,0)</f>
        <v>11474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-66822</v>
      </c>
      <c r="K83" s="1095"/>
      <c r="L83" s="1255">
        <f>+ROUND(L48,0)-ROUND(L77,0)+ROUND(L81,0)</f>
        <v>0</v>
      </c>
      <c r="M83" s="1095"/>
      <c r="N83" s="1256">
        <f>+ROUND(N48,0)-ROUND(N77,0)+ROUND(N81,0)</f>
        <v>-66822</v>
      </c>
      <c r="O83" s="1257"/>
      <c r="P83" s="1254">
        <f>+ROUND(P48,0)-ROUND(P77,0)+ROUND(P81,0)</f>
        <v>0</v>
      </c>
      <c r="Q83" s="1255">
        <f>+ROUND(Q48,0)-ROUND(Q77,0)+ROUND(Q81,0)</f>
        <v>-66822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66822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66822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66822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66822</v>
      </c>
      <c r="K123" s="1095"/>
      <c r="L123" s="1120">
        <f>+IF($P$2=33,$Q123,0)</f>
        <v>0</v>
      </c>
      <c r="M123" s="1095"/>
      <c r="N123" s="1121">
        <f>+ROUND(+G123+J123+L123,0)</f>
        <v>66822</v>
      </c>
      <c r="O123" s="1097"/>
      <c r="P123" s="1119">
        <f>+ROUND(OTCHET!E524,0)</f>
        <v>0</v>
      </c>
      <c r="Q123" s="1120">
        <f>+ROUND(OTCHET!L524,0)</f>
        <v>66822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66822</v>
      </c>
      <c r="K127" s="1095"/>
      <c r="L127" s="1242">
        <f>+ROUND(+SUM(L122:L126),0)</f>
        <v>0</v>
      </c>
      <c r="M127" s="1095"/>
      <c r="N127" s="1243">
        <f>+ROUND(+SUM(N122:N126),0)</f>
        <v>66822</v>
      </c>
      <c r="O127" s="1097"/>
      <c r="P127" s="1241">
        <f>+ROUND(+SUM(P122:P126),0)</f>
        <v>0</v>
      </c>
      <c r="Q127" s="1242">
        <f>+ROUND(+SUM(Q122:Q126),0)</f>
        <v>66822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81693</v>
      </c>
      <c r="G22" s="764">
        <f>+G23+G25+G36+G37</f>
        <v>0</v>
      </c>
      <c r="H22" s="765">
        <f>+H23+H25+H36+H37</f>
        <v>81693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81693</v>
      </c>
      <c r="G37" s="840">
        <f>OTCHET!I142+OTCHET!I151+OTCHET!I160</f>
        <v>0</v>
      </c>
      <c r="H37" s="841">
        <f>OTCHET!J142+OTCHET!J151+OTCHET!J160</f>
        <v>81693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159989</v>
      </c>
      <c r="G38" s="848">
        <f>G39+G43+G44+G46+SUM(G48:G52)+G55</f>
        <v>0</v>
      </c>
      <c r="H38" s="849">
        <f>H39+H43+H44+H46+SUM(H48:H52)+H55</f>
        <v>159989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12871</v>
      </c>
      <c r="G39" s="811">
        <f>SUM(G40:G42)</f>
        <v>0</v>
      </c>
      <c r="H39" s="812">
        <f>SUM(H40:H42)</f>
        <v>12871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12871</v>
      </c>
      <c r="G40" s="874">
        <f>OTCHET!I187</f>
        <v>0</v>
      </c>
      <c r="H40" s="875">
        <f>OTCHET!J187</f>
        <v>12871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10560</v>
      </c>
      <c r="G43" s="816">
        <f>+OTCHET!I205+OTCHET!I223+OTCHET!I271</f>
        <v>0</v>
      </c>
      <c r="H43" s="817">
        <f>+OTCHET!J205+OTCHET!J223+OTCHET!J271</f>
        <v>10560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136558</v>
      </c>
      <c r="G49" s="816">
        <f>OTCHET!I275+OTCHET!I276+OTCHET!I284+OTCHET!I287</f>
        <v>0</v>
      </c>
      <c r="H49" s="817">
        <f>OTCHET!J275+OTCHET!J276+OTCHET!J284+OTCHET!J287</f>
        <v>136558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11474</v>
      </c>
      <c r="G56" s="893">
        <f>+G57+G58+G62</f>
        <v>0</v>
      </c>
      <c r="H56" s="894">
        <f>+H57+H58+H62</f>
        <v>11474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11474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11474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11474</v>
      </c>
      <c r="G59" s="906">
        <f>+OTCHET!I422+OTCHET!I423+OTCHET!I424+OTCHET!I425+OTCHET!I426</f>
        <v>0</v>
      </c>
      <c r="H59" s="907">
        <f>+OTCHET!J422+OTCHET!J423+OTCHET!J424+OTCHET!J425+OTCHET!J426</f>
        <v>11474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-66822</v>
      </c>
      <c r="G64" s="928">
        <f>+G22-G38+G56-G63</f>
        <v>0</v>
      </c>
      <c r="H64" s="929">
        <f>+H22-H38+H56-H63</f>
        <v>-66822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66822</v>
      </c>
      <c r="G66" s="938">
        <f>SUM(+G68+G76+G77+G84+G85+G86+G89+G90+G91+G92+G93+G94+G95)</f>
        <v>0</v>
      </c>
      <c r="H66" s="939">
        <f>SUM(+H68+H76+H77+H84+H85+H86+H89+H90+H91+H92+H93+H94+H95)</f>
        <v>66822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66822</v>
      </c>
      <c r="G86" s="906">
        <f>+G87+G88</f>
        <v>0</v>
      </c>
      <c r="H86" s="907">
        <f>+H87+H88</f>
        <v>66822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66822</v>
      </c>
      <c r="G88" s="964">
        <f>+OTCHET!I521+OTCHET!I524+OTCHET!I544</f>
        <v>0</v>
      </c>
      <c r="H88" s="965">
        <f>+OTCHET!J521+OTCHET!J524+OTCHET!J544</f>
        <v>66822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1691</v>
      </c>
      <c r="C9" s="1775"/>
      <c r="D9" s="1776"/>
      <c r="E9" s="115">
        <v>44197</v>
      </c>
      <c r="F9" s="116">
        <v>44347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Несебър</v>
      </c>
      <c r="C12" s="1778"/>
      <c r="D12" s="1779"/>
      <c r="E12" s="118" t="s">
        <v>957</v>
      </c>
      <c r="F12" s="1585" t="s">
        <v>1370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2054</v>
      </c>
      <c r="F19" s="1756"/>
      <c r="G19" s="1756"/>
      <c r="H19" s="1757"/>
      <c r="I19" s="1761" t="s">
        <v>2055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81693</v>
      </c>
      <c r="K142" s="170">
        <f>SUM(K143:K150)</f>
        <v>0</v>
      </c>
      <c r="L142" s="1376">
        <f t="shared" si="29"/>
        <v>81693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81693</v>
      </c>
      <c r="K143" s="154">
        <v>0</v>
      </c>
      <c r="L143" s="281">
        <f aca="true" t="shared" si="31" ref="L143:L150">I143+J143+K143</f>
        <v>81693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81693</v>
      </c>
      <c r="K169" s="213">
        <f t="shared" si="39"/>
        <v>0</v>
      </c>
      <c r="L169" s="210">
        <f t="shared" si="39"/>
        <v>81693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Несебър</v>
      </c>
      <c r="C179" s="1778"/>
      <c r="D179" s="1779"/>
      <c r="E179" s="231" t="s">
        <v>885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2056</v>
      </c>
      <c r="F183" s="1756"/>
      <c r="G183" s="1756"/>
      <c r="H183" s="1757"/>
      <c r="I183" s="1764" t="s">
        <v>2057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12871</v>
      </c>
      <c r="K187" s="276">
        <f t="shared" si="41"/>
        <v>0</v>
      </c>
      <c r="L187" s="273">
        <f t="shared" si="41"/>
        <v>12871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12871</v>
      </c>
      <c r="K188" s="284">
        <f t="shared" si="43"/>
        <v>0</v>
      </c>
      <c r="L188" s="281">
        <f t="shared" si="43"/>
        <v>12871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10560</v>
      </c>
      <c r="K205" s="276">
        <f t="shared" si="48"/>
        <v>0</v>
      </c>
      <c r="L205" s="310">
        <f t="shared" si="48"/>
        <v>10560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10560</v>
      </c>
      <c r="K210" s="298">
        <f t="shared" si="49"/>
        <v>0</v>
      </c>
      <c r="L210" s="295">
        <f t="shared" si="49"/>
        <v>10560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136558</v>
      </c>
      <c r="K275" s="276">
        <f t="shared" si="68"/>
        <v>0</v>
      </c>
      <c r="L275" s="310">
        <f t="shared" si="68"/>
        <v>136558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159989</v>
      </c>
      <c r="K301" s="398">
        <f t="shared" si="77"/>
        <v>0</v>
      </c>
      <c r="L301" s="395">
        <f t="shared" si="77"/>
        <v>159989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Несебър</v>
      </c>
      <c r="C353" s="1778"/>
      <c r="D353" s="1779"/>
      <c r="E353" s="410" t="s">
        <v>885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2058</v>
      </c>
      <c r="F357" s="1768"/>
      <c r="G357" s="1768"/>
      <c r="H357" s="1769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>
        <v>0</v>
      </c>
      <c r="G400" s="1618"/>
      <c r="H400" s="154">
        <v>0</v>
      </c>
      <c r="I400" s="1669">
        <v>0</v>
      </c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>
        <v>11474</v>
      </c>
      <c r="K424" s="1474">
        <v>0</v>
      </c>
      <c r="L424" s="1378">
        <f>I424+J424+K424</f>
        <v>11474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11474</v>
      </c>
      <c r="K429" s="515">
        <f t="shared" si="97"/>
        <v>0</v>
      </c>
      <c r="L429" s="512">
        <f t="shared" si="97"/>
        <v>11474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Несебър</v>
      </c>
      <c r="C438" s="1778"/>
      <c r="D438" s="1779"/>
      <c r="E438" s="410" t="s">
        <v>885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2060</v>
      </c>
      <c r="F442" s="1756"/>
      <c r="G442" s="1756"/>
      <c r="H442" s="1757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-66822</v>
      </c>
      <c r="K445" s="548">
        <f t="shared" si="99"/>
        <v>0</v>
      </c>
      <c r="L445" s="549">
        <f t="shared" si="99"/>
        <v>-66822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66822</v>
      </c>
      <c r="K446" s="555">
        <f t="shared" si="100"/>
        <v>0</v>
      </c>
      <c r="L446" s="556">
        <f>+L597</f>
        <v>66822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Несебър</v>
      </c>
      <c r="C454" s="1778"/>
      <c r="D454" s="1779"/>
      <c r="E454" s="410" t="s">
        <v>885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2062</v>
      </c>
      <c r="F458" s="1759"/>
      <c r="G458" s="1759"/>
      <c r="H458" s="1760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66822</v>
      </c>
      <c r="K524" s="581">
        <f t="shared" si="120"/>
        <v>0</v>
      </c>
      <c r="L524" s="578">
        <f t="shared" si="120"/>
        <v>66822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66822</v>
      </c>
      <c r="K527" s="585">
        <v>0</v>
      </c>
      <c r="L527" s="1387">
        <f t="shared" si="116"/>
        <v>66822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66822</v>
      </c>
      <c r="K597" s="666">
        <f t="shared" si="133"/>
        <v>0</v>
      </c>
      <c r="L597" s="662">
        <f t="shared" si="133"/>
        <v>66822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6" t="str">
        <f>$B$7</f>
        <v>ОТЧЕТНИ ДАННИ ПО ЕБК ЗА СМЕТКИТЕ ЗА СРЕДСТВАТА ОТ ЕВРОПЕЙСКИЯ СЪЮЗ - ДЕС</v>
      </c>
      <c r="C621" s="1817"/>
      <c r="D621" s="181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6" t="str">
        <f>$B$9</f>
        <v>Несебър</v>
      </c>
      <c r="C623" s="1787"/>
      <c r="D623" s="1788"/>
      <c r="E623" s="115">
        <f>$E$9</f>
        <v>44197</v>
      </c>
      <c r="F623" s="226">
        <f>$F$9</f>
        <v>44347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9" t="str">
        <f>$B$12</f>
        <v>Несебър</v>
      </c>
      <c r="C626" s="1850"/>
      <c r="D626" s="1851"/>
      <c r="E626" s="410" t="s">
        <v>885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708</v>
      </c>
      <c r="E630" s="1755" t="s">
        <v>2073</v>
      </c>
      <c r="F630" s="1756"/>
      <c r="G630" s="1756"/>
      <c r="H630" s="1757"/>
      <c r="I630" s="1764" t="s">
        <v>2074</v>
      </c>
      <c r="J630" s="1765"/>
      <c r="K630" s="1765"/>
      <c r="L630" s="1766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674" t="s">
        <v>2072</v>
      </c>
      <c r="C634" s="1458">
        <f>VLOOKUP(D635,EBK_DEIN2,2,FALSE)</f>
        <v>7732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6">
        <f>+C634</f>
        <v>7732</v>
      </c>
      <c r="D635" s="1452" t="s">
        <v>493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4" t="s">
        <v>739</v>
      </c>
      <c r="D637" s="1785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6821</v>
      </c>
      <c r="K637" s="276">
        <f>SUM(K638:K639)</f>
        <v>0</v>
      </c>
      <c r="L637" s="273">
        <f>SUM(L638:L639)</f>
        <v>6821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>
        <v>0</v>
      </c>
      <c r="G638" s="153"/>
      <c r="H638" s="1418"/>
      <c r="I638" s="152">
        <v>0</v>
      </c>
      <c r="J638" s="153">
        <v>6821</v>
      </c>
      <c r="K638" s="1418"/>
      <c r="L638" s="281">
        <f>I638+J638+K638</f>
        <v>6821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80" t="s">
        <v>742</v>
      </c>
      <c r="D640" s="1781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2" t="s">
        <v>192</v>
      </c>
      <c r="D646" s="1783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904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866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868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3" t="s">
        <v>197</v>
      </c>
      <c r="D654" s="1794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80" t="s">
        <v>198</v>
      </c>
      <c r="D655" s="1781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10560</v>
      </c>
      <c r="K655" s="276">
        <f>SUM(K656:K672)</f>
        <v>0</v>
      </c>
      <c r="L655" s="310">
        <f>SUM(L656:L672)</f>
        <v>10560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20"/>
      <c r="I660" s="158"/>
      <c r="J660" s="159">
        <v>10560</v>
      </c>
      <c r="K660" s="1420"/>
      <c r="L660" s="295">
        <f>I660+J660+K660</f>
        <v>10560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869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796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1" t="s">
        <v>269</v>
      </c>
      <c r="D673" s="1792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1" t="s">
        <v>717</v>
      </c>
      <c r="D677" s="1792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1" t="s">
        <v>217</v>
      </c>
      <c r="D683" s="1792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1" t="s">
        <v>219</v>
      </c>
      <c r="D686" s="1792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7" t="s">
        <v>220</v>
      </c>
      <c r="D687" s="1798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7" t="s">
        <v>221</v>
      </c>
      <c r="D688" s="1798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7" t="s">
        <v>1656</v>
      </c>
      <c r="D689" s="1798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1" t="s">
        <v>222</v>
      </c>
      <c r="D690" s="1792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711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1653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2052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1" t="s">
        <v>231</v>
      </c>
      <c r="D705" s="1792"/>
      <c r="E705" s="310">
        <f>F705+G705+H705</f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1" t="s">
        <v>232</v>
      </c>
      <c r="D706" s="1792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1" t="s">
        <v>233</v>
      </c>
      <c r="D707" s="1792"/>
      <c r="E707" s="310">
        <f>F707+G707+H707</f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1" t="s">
        <v>234</v>
      </c>
      <c r="D708" s="1792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1" t="s">
        <v>1657</v>
      </c>
      <c r="D715" s="1792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1" t="s">
        <v>1654</v>
      </c>
      <c r="D719" s="1792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1" t="s">
        <v>1655</v>
      </c>
      <c r="D720" s="1792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7" t="s">
        <v>244</v>
      </c>
      <c r="D721" s="1798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1" t="s">
        <v>270</v>
      </c>
      <c r="D722" s="1792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5" t="s">
        <v>245</v>
      </c>
      <c r="D725" s="1796"/>
      <c r="E725" s="310">
        <f>F725+G725+H725</f>
        <v>0</v>
      </c>
      <c r="F725" s="1422"/>
      <c r="G725" s="1423"/>
      <c r="H725" s="1424"/>
      <c r="I725" s="1422"/>
      <c r="J725" s="1423">
        <v>136558</v>
      </c>
      <c r="K725" s="1424"/>
      <c r="L725" s="310">
        <f>I725+J725+K725</f>
        <v>136558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5" t="s">
        <v>246</v>
      </c>
      <c r="D726" s="1796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614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615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616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617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618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5" t="s">
        <v>619</v>
      </c>
      <c r="D734" s="1796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5" t="s">
        <v>681</v>
      </c>
      <c r="D737" s="179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1" t="s">
        <v>682</v>
      </c>
      <c r="D738" s="1792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909</v>
      </c>
      <c r="D743" s="180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690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690</v>
      </c>
      <c r="D748" s="180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153939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153939</v>
      </c>
      <c r="M752" s="12">
        <f>(IF($E752&lt;&gt;0,$M$2,IF($L752&lt;&gt;0,$M$2,"")))</f>
        <v>1</v>
      </c>
      <c r="N752" s="73" t="str">
        <f>LEFT(C634,1)</f>
        <v>7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6" t="str">
        <f>$B$7</f>
        <v>ОТЧЕТНИ ДАННИ ПО ЕБК ЗА СМЕТКИТЕ ЗА СРЕДСТВАТА ОТ ЕВРОПЕЙСКИЯ СЪЮЗ - ДЕС</v>
      </c>
      <c r="C759" s="1817"/>
      <c r="D759" s="181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6" t="str">
        <f>$B$9</f>
        <v>Несебър</v>
      </c>
      <c r="C761" s="1787"/>
      <c r="D761" s="1788"/>
      <c r="E761" s="115">
        <f>$E$9</f>
        <v>44197</v>
      </c>
      <c r="F761" s="226">
        <f>$F$9</f>
        <v>44347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9" t="str">
        <f>$B$12</f>
        <v>Несебър</v>
      </c>
      <c r="C764" s="1850"/>
      <c r="D764" s="1851"/>
      <c r="E764" s="410" t="s">
        <v>885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886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708</v>
      </c>
      <c r="E768" s="1755" t="s">
        <v>2073</v>
      </c>
      <c r="F768" s="1756"/>
      <c r="G768" s="1756"/>
      <c r="H768" s="1757"/>
      <c r="I768" s="1764" t="s">
        <v>2074</v>
      </c>
      <c r="J768" s="1765"/>
      <c r="K768" s="1765"/>
      <c r="L768" s="1766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674" t="s">
        <v>2072</v>
      </c>
      <c r="C772" s="1458">
        <f>VLOOKUP(D773,EBK_DEIN2,2,FALSE)</f>
        <v>7759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6">
        <f>+C772</f>
        <v>7759</v>
      </c>
      <c r="D773" s="1452" t="s">
        <v>91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4" t="s">
        <v>739</v>
      </c>
      <c r="D775" s="1785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6050</v>
      </c>
      <c r="K775" s="276">
        <f>SUM(K776:K777)</f>
        <v>0</v>
      </c>
      <c r="L775" s="273">
        <f>SUM(L776:L777)</f>
        <v>6050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>
        <v>6050</v>
      </c>
      <c r="K776" s="1418"/>
      <c r="L776" s="281">
        <f>I776+J776+K776</f>
        <v>6050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80" t="s">
        <v>742</v>
      </c>
      <c r="D778" s="1781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2" t="s">
        <v>192</v>
      </c>
      <c r="D784" s="1783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904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866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868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3" t="s">
        <v>197</v>
      </c>
      <c r="D792" s="1794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80" t="s">
        <v>198</v>
      </c>
      <c r="D793" s="1781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869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796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1" t="s">
        <v>269</v>
      </c>
      <c r="D811" s="1792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1" t="s">
        <v>717</v>
      </c>
      <c r="D815" s="1792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1" t="s">
        <v>217</v>
      </c>
      <c r="D821" s="1792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1" t="s">
        <v>219</v>
      </c>
      <c r="D824" s="1792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7" t="s">
        <v>220</v>
      </c>
      <c r="D825" s="1798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7" t="s">
        <v>221</v>
      </c>
      <c r="D826" s="1798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7" t="s">
        <v>1656</v>
      </c>
      <c r="D827" s="1798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1" t="s">
        <v>222</v>
      </c>
      <c r="D828" s="1792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711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1653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2052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1" t="s">
        <v>231</v>
      </c>
      <c r="D843" s="1792"/>
      <c r="E843" s="310">
        <f>F843+G843+H843</f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1" t="s">
        <v>232</v>
      </c>
      <c r="D844" s="1792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1" t="s">
        <v>233</v>
      </c>
      <c r="D845" s="1792"/>
      <c r="E845" s="310">
        <f>F845+G845+H845</f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1" t="s">
        <v>234</v>
      </c>
      <c r="D846" s="1792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1" t="s">
        <v>1657</v>
      </c>
      <c r="D853" s="1792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1" t="s">
        <v>1654</v>
      </c>
      <c r="D857" s="1792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1" t="s">
        <v>1655</v>
      </c>
      <c r="D858" s="1792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7" t="s">
        <v>244</v>
      </c>
      <c r="D859" s="1798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1" t="s">
        <v>270</v>
      </c>
      <c r="D860" s="1792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5" t="s">
        <v>245</v>
      </c>
      <c r="D863" s="179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5" t="s">
        <v>246</v>
      </c>
      <c r="D864" s="1796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614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615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616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617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618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5" t="s">
        <v>619</v>
      </c>
      <c r="D872" s="1796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5" t="s">
        <v>681</v>
      </c>
      <c r="D875" s="179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1" t="s">
        <v>682</v>
      </c>
      <c r="D876" s="1792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909</v>
      </c>
      <c r="D881" s="1800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690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690</v>
      </c>
      <c r="D886" s="1802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6050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6050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2073</v>
      </c>
      <c r="M23" s="1756"/>
      <c r="N23" s="1756"/>
      <c r="O23" s="1757"/>
      <c r="P23" s="1764" t="s">
        <v>2074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2021-02-08T16:33:16Z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